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Personal\Pupusas\"/>
    </mc:Choice>
  </mc:AlternateContent>
  <bookViews>
    <workbookView xWindow="0" yWindow="0" windowWidth="7470" windowHeight="2700" activeTab="1"/>
  </bookViews>
  <sheets>
    <sheet name="Costos MP MO CIF" sheetId="1" r:id="rId1"/>
    <sheet name="Para variar cantidades" sheetId="3" r:id="rId2"/>
    <sheet name="Punto de equilibrio" sheetId="4" r:id="rId3"/>
    <sheet name="Inversión materiales 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9" i="4"/>
  <c r="B4" i="4"/>
  <c r="C9" i="2"/>
  <c r="F46" i="3"/>
  <c r="D46" i="3"/>
  <c r="B45" i="3"/>
  <c r="O38" i="3"/>
  <c r="B37" i="3"/>
  <c r="B46" i="3" s="1"/>
  <c r="O31" i="3"/>
  <c r="B30" i="3"/>
  <c r="B24" i="3"/>
  <c r="O23" i="3"/>
  <c r="B22" i="3"/>
  <c r="O21" i="3"/>
  <c r="H5" i="3" s="1"/>
  <c r="O20" i="3"/>
  <c r="B17" i="3"/>
  <c r="O16" i="3"/>
  <c r="O17" i="3" s="1"/>
  <c r="H4" i="3" s="1"/>
  <c r="J9" i="3"/>
  <c r="I9" i="3"/>
  <c r="F9" i="3"/>
  <c r="D9" i="3"/>
  <c r="B9" i="3"/>
  <c r="H7" i="3"/>
  <c r="O3" i="3"/>
  <c r="O2" i="3"/>
  <c r="O8" i="3" s="1"/>
  <c r="O1" i="3"/>
  <c r="O24" i="3" s="1"/>
  <c r="H6" i="3" s="1"/>
  <c r="B9" i="2"/>
  <c r="I9" i="1"/>
  <c r="H8" i="1"/>
  <c r="H7" i="1"/>
  <c r="H6" i="1"/>
  <c r="H5" i="1"/>
  <c r="H4" i="1"/>
  <c r="H9" i="1" s="1"/>
  <c r="K9" i="1" s="1"/>
  <c r="H3" i="1"/>
  <c r="J9" i="1"/>
  <c r="O39" i="3" l="1"/>
  <c r="H8" i="3" s="1"/>
  <c r="O9" i="3"/>
  <c r="H3" i="3" s="1"/>
  <c r="H9" i="3"/>
  <c r="K9" i="3" s="1"/>
  <c r="N39" i="1"/>
  <c r="N38" i="1"/>
  <c r="B45" i="1"/>
  <c r="N31" i="1"/>
  <c r="N23" i="1"/>
  <c r="N24" i="1" s="1"/>
  <c r="N21" i="1"/>
  <c r="N20" i="1"/>
  <c r="N16" i="1"/>
  <c r="N17" i="1" s="1"/>
  <c r="N3" i="1"/>
  <c r="N2" i="1"/>
  <c r="N8" i="1" s="1"/>
  <c r="N9" i="1" s="1"/>
  <c r="N1" i="1"/>
  <c r="F9" i="1"/>
  <c r="F46" i="1" s="1"/>
  <c r="D9" i="1"/>
  <c r="D46" i="1" s="1"/>
  <c r="B24" i="1"/>
  <c r="B22" i="1"/>
  <c r="B17" i="1"/>
  <c r="B9" i="1"/>
  <c r="B46" i="1" s="1"/>
  <c r="B30" i="1"/>
  <c r="B37" i="1"/>
</calcChain>
</file>

<file path=xl/sharedStrings.xml><?xml version="1.0" encoding="utf-8"?>
<sst xmlns="http://schemas.openxmlformats.org/spreadsheetml/2006/main" count="255" uniqueCount="95">
  <si>
    <t xml:space="preserve">Materia Prima </t>
  </si>
  <si>
    <t xml:space="preserve">Mano de Obra </t>
  </si>
  <si>
    <t xml:space="preserve">CIF </t>
  </si>
  <si>
    <t xml:space="preserve">Cebolla </t>
  </si>
  <si>
    <t>Chile verde</t>
  </si>
  <si>
    <t xml:space="preserve">Jalapeño </t>
  </si>
  <si>
    <t xml:space="preserve">Salsa </t>
  </si>
  <si>
    <t>Frijoles</t>
  </si>
  <si>
    <t xml:space="preserve">Frijoles lb </t>
  </si>
  <si>
    <t xml:space="preserve">Tomate </t>
  </si>
  <si>
    <t xml:space="preserve">Quesillo </t>
  </si>
  <si>
    <t xml:space="preserve">Lorocos </t>
  </si>
  <si>
    <t xml:space="preserve">Chicharrón </t>
  </si>
  <si>
    <t>Cocinero 1</t>
  </si>
  <si>
    <t>Cocinero 2</t>
  </si>
  <si>
    <t xml:space="preserve">Café </t>
  </si>
  <si>
    <t xml:space="preserve">Vasos </t>
  </si>
  <si>
    <t xml:space="preserve">Azúcar </t>
  </si>
  <si>
    <t xml:space="preserve">Empaque </t>
  </si>
  <si>
    <t xml:space="preserve">Bandeja </t>
  </si>
  <si>
    <t xml:space="preserve">Servilleta </t>
  </si>
  <si>
    <t xml:space="preserve">Papel transparente </t>
  </si>
  <si>
    <t xml:space="preserve">Bolsas charamusca </t>
  </si>
  <si>
    <t xml:space="preserve">Monto </t>
  </si>
  <si>
    <t xml:space="preserve">Tomates  unidad </t>
  </si>
  <si>
    <t>Cebolla unidad</t>
  </si>
  <si>
    <t xml:space="preserve">Chile verde unidad </t>
  </si>
  <si>
    <t>Ajo cabeza</t>
  </si>
  <si>
    <t xml:space="preserve">Aceite galón </t>
  </si>
  <si>
    <t>Queso Nicaragua lb</t>
  </si>
  <si>
    <t>Queso especial lb</t>
  </si>
  <si>
    <t xml:space="preserve">Café molido Coscafé 400g </t>
  </si>
  <si>
    <t>Bolsas de 1 lb ciento</t>
  </si>
  <si>
    <t xml:space="preserve">Bolsas gabacha ciento </t>
  </si>
  <si>
    <t xml:space="preserve">Bandeja ciento </t>
  </si>
  <si>
    <t xml:space="preserve">Servilleta ciento </t>
  </si>
  <si>
    <t xml:space="preserve">Papel transparente rollo </t>
  </si>
  <si>
    <t xml:space="preserve">TOTAL </t>
  </si>
  <si>
    <t xml:space="preserve">TOTAL GENERAL </t>
  </si>
  <si>
    <t xml:space="preserve">Gas cocina tambo día </t>
  </si>
  <si>
    <t>Gasolina día</t>
  </si>
  <si>
    <t>Fósforos día</t>
  </si>
  <si>
    <t xml:space="preserve">Unitario </t>
  </si>
  <si>
    <t>CIF</t>
  </si>
  <si>
    <t>Salsa</t>
  </si>
  <si>
    <t>Orégano gramo</t>
  </si>
  <si>
    <t>tomate</t>
  </si>
  <si>
    <t>orégano</t>
  </si>
  <si>
    <t>cebolla</t>
  </si>
  <si>
    <t>chile verde</t>
  </si>
  <si>
    <t>ajo</t>
  </si>
  <si>
    <t>jalapeño</t>
  </si>
  <si>
    <t>TOTAL</t>
  </si>
  <si>
    <t>TOTAL / 34</t>
  </si>
  <si>
    <t xml:space="preserve">Frijoles </t>
  </si>
  <si>
    <t xml:space="preserve">frijol </t>
  </si>
  <si>
    <t xml:space="preserve">aceite </t>
  </si>
  <si>
    <t xml:space="preserve">tomate </t>
  </si>
  <si>
    <t xml:space="preserve">cebolla </t>
  </si>
  <si>
    <t xml:space="preserve">chile verde </t>
  </si>
  <si>
    <t>1/2 taza</t>
  </si>
  <si>
    <t>TOTAL/17</t>
  </si>
  <si>
    <t>Queso Nica</t>
  </si>
  <si>
    <t>lorocos</t>
  </si>
  <si>
    <t xml:space="preserve">Total/ 17 </t>
  </si>
  <si>
    <t xml:space="preserve">Queso </t>
  </si>
  <si>
    <t xml:space="preserve">Harina </t>
  </si>
  <si>
    <t xml:space="preserve">harina arroz </t>
  </si>
  <si>
    <t>TOTAL/34</t>
  </si>
  <si>
    <t xml:space="preserve">Bolsa gabacha </t>
  </si>
  <si>
    <t xml:space="preserve">Bolsa charamusca </t>
  </si>
  <si>
    <t xml:space="preserve">Curtido </t>
  </si>
  <si>
    <t xml:space="preserve">Bolsa repollo </t>
  </si>
  <si>
    <t xml:space="preserve">Vinagre </t>
  </si>
  <si>
    <t xml:space="preserve">Orégano gramo </t>
  </si>
  <si>
    <t xml:space="preserve">Vinagre Bolsa </t>
  </si>
  <si>
    <t xml:space="preserve">Repollo </t>
  </si>
  <si>
    <t>Orégano</t>
  </si>
  <si>
    <t xml:space="preserve">Sal </t>
  </si>
  <si>
    <t xml:space="preserve">Zanahoria </t>
  </si>
  <si>
    <t xml:space="preserve">Plancha </t>
  </si>
  <si>
    <t xml:space="preserve">Mesas </t>
  </si>
  <si>
    <t xml:space="preserve">Espátulas </t>
  </si>
  <si>
    <t xml:space="preserve">Mesa cocina </t>
  </si>
  <si>
    <t xml:space="preserve">Cuchillos </t>
  </si>
  <si>
    <t xml:space="preserve">Carpa para lluvia </t>
  </si>
  <si>
    <t xml:space="preserve">Olla chocolate </t>
  </si>
  <si>
    <t xml:space="preserve">Costos Fijos </t>
  </si>
  <si>
    <t xml:space="preserve">Costos Variables </t>
  </si>
  <si>
    <t xml:space="preserve">Salario </t>
  </si>
  <si>
    <t xml:space="preserve">Préstamo </t>
  </si>
  <si>
    <t>Q</t>
  </si>
  <si>
    <t xml:space="preserve">Costo Fijo </t>
  </si>
  <si>
    <t xml:space="preserve">PV </t>
  </si>
  <si>
    <t xml:space="preserve">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</si>
</sst>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4" fontId="2" fillId="0" borderId="6" xfId="1" applyFont="1" applyBorder="1"/>
    <xf numFmtId="0" fontId="0" fillId="0" borderId="4" xfId="0" applyBorder="1"/>
    <xf numFmtId="44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2" fillId="0" borderId="3" xfId="0" applyNumberFormat="1" applyFont="1" applyBorder="1"/>
    <xf numFmtId="44" fontId="0" fillId="0" borderId="1" xfId="0" applyNumberFormat="1" applyBorder="1"/>
    <xf numFmtId="44" fontId="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1" applyFont="1"/>
    <xf numFmtId="44" fontId="2" fillId="0" borderId="0" xfId="0" applyNumberFormat="1" applyFont="1"/>
    <xf numFmtId="0" fontId="0" fillId="0" borderId="1" xfId="0" applyFill="1" applyBorder="1" applyAlignment="1">
      <alignment horizontal="center" vertical="center"/>
    </xf>
    <xf numFmtId="44" fontId="0" fillId="0" borderId="1" xfId="0" applyNumberFormat="1" applyFill="1" applyBorder="1"/>
    <xf numFmtId="44" fontId="0" fillId="0" borderId="1" xfId="1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2" fillId="0" borderId="0" xfId="1" applyFont="1"/>
    <xf numFmtId="0" fontId="2" fillId="0" borderId="0" xfId="0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B16" workbookViewId="0">
      <selection activeCell="J18" sqref="J18"/>
    </sheetView>
  </sheetViews>
  <sheetFormatPr baseColWidth="10" defaultRowHeight="15" x14ac:dyDescent="0.25"/>
  <cols>
    <col min="1" max="1" width="19.7109375" customWidth="1"/>
    <col min="2" max="2" width="15.7109375" customWidth="1"/>
    <col min="3" max="4" width="18.42578125" customWidth="1"/>
    <col min="5" max="5" width="19.85546875" bestFit="1" customWidth="1"/>
    <col min="6" max="6" width="15.85546875" customWidth="1"/>
    <col min="8" max="8" width="18.42578125" customWidth="1"/>
    <col min="9" max="9" width="17.28515625" customWidth="1"/>
    <col min="10" max="11" width="13.140625" customWidth="1"/>
    <col min="12" max="12" width="11.5703125" customWidth="1"/>
    <col min="13" max="13" width="17" bestFit="1" customWidth="1"/>
  </cols>
  <sheetData>
    <row r="1" spans="1:15" ht="15.75" x14ac:dyDescent="0.25">
      <c r="A1" s="33" t="s">
        <v>0</v>
      </c>
      <c r="B1" s="33" t="s">
        <v>23</v>
      </c>
      <c r="C1" s="33" t="s">
        <v>1</v>
      </c>
      <c r="D1" s="33" t="s">
        <v>23</v>
      </c>
      <c r="E1" s="33" t="s">
        <v>2</v>
      </c>
      <c r="F1" s="34" t="s">
        <v>23</v>
      </c>
      <c r="H1" s="56" t="s">
        <v>42</v>
      </c>
      <c r="I1" s="56"/>
      <c r="J1" s="57"/>
      <c r="K1" s="46"/>
      <c r="M1">
        <v>17</v>
      </c>
      <c r="N1">
        <f>M1*2</f>
        <v>34</v>
      </c>
    </row>
    <row r="2" spans="1:15" x14ac:dyDescent="0.25">
      <c r="A2" s="4" t="s">
        <v>6</v>
      </c>
      <c r="B2" s="11"/>
      <c r="C2" s="5" t="s">
        <v>13</v>
      </c>
      <c r="D2" s="12">
        <v>10.83</v>
      </c>
      <c r="E2" s="5" t="s">
        <v>39</v>
      </c>
      <c r="F2" s="13">
        <v>3.25</v>
      </c>
      <c r="H2" s="6" t="s">
        <v>0</v>
      </c>
      <c r="I2" s="6" t="s">
        <v>1</v>
      </c>
      <c r="J2" s="6" t="s">
        <v>43</v>
      </c>
      <c r="K2" s="4" t="s">
        <v>37</v>
      </c>
      <c r="L2" s="58" t="s">
        <v>44</v>
      </c>
      <c r="M2" s="38" t="s">
        <v>46</v>
      </c>
      <c r="N2" s="13">
        <f>B3*15</f>
        <v>0.89999999999999991</v>
      </c>
    </row>
    <row r="3" spans="1:15" x14ac:dyDescent="0.25">
      <c r="A3" s="6" t="s">
        <v>24</v>
      </c>
      <c r="B3" s="12">
        <v>0.06</v>
      </c>
      <c r="C3" s="5" t="s">
        <v>14</v>
      </c>
      <c r="D3" s="12">
        <v>10.83</v>
      </c>
      <c r="E3" s="6" t="s">
        <v>40</v>
      </c>
      <c r="F3" s="13">
        <v>5</v>
      </c>
      <c r="G3" s="1" t="s">
        <v>44</v>
      </c>
      <c r="H3" s="13">
        <f>N9</f>
        <v>5.3235294117647061E-2</v>
      </c>
      <c r="I3" s="13">
        <v>0.06</v>
      </c>
      <c r="J3" s="13">
        <v>0.01</v>
      </c>
      <c r="K3" s="13"/>
      <c r="L3" s="58"/>
      <c r="M3" s="6" t="s">
        <v>47</v>
      </c>
      <c r="N3" s="13">
        <f>B4*10</f>
        <v>0.25</v>
      </c>
    </row>
    <row r="4" spans="1:15" x14ac:dyDescent="0.25">
      <c r="A4" s="6" t="s">
        <v>45</v>
      </c>
      <c r="B4" s="12">
        <v>2.5000000000000001E-2</v>
      </c>
      <c r="C4" s="6"/>
      <c r="D4" s="12"/>
      <c r="E4" s="6" t="s">
        <v>41</v>
      </c>
      <c r="F4" s="13">
        <v>0.03</v>
      </c>
      <c r="G4" s="1" t="s">
        <v>54</v>
      </c>
      <c r="H4" s="13">
        <f>N17</f>
        <v>6.235294117647059E-2</v>
      </c>
      <c r="I4" s="13"/>
      <c r="J4" s="13">
        <v>0.01</v>
      </c>
      <c r="K4" s="13"/>
      <c r="L4" s="58"/>
      <c r="M4" s="6" t="s">
        <v>48</v>
      </c>
      <c r="N4" s="13">
        <v>0.3</v>
      </c>
    </row>
    <row r="5" spans="1:15" x14ac:dyDescent="0.25">
      <c r="A5" s="6" t="s">
        <v>25</v>
      </c>
      <c r="B5" s="12">
        <v>0.2</v>
      </c>
      <c r="C5" s="6"/>
      <c r="D5" s="12"/>
      <c r="E5" s="6"/>
      <c r="F5" s="13"/>
      <c r="G5" s="1" t="s">
        <v>65</v>
      </c>
      <c r="H5" s="13">
        <f>N21</f>
        <v>0.12352941176470589</v>
      </c>
      <c r="I5" s="13"/>
      <c r="J5" s="13"/>
      <c r="K5" s="13"/>
      <c r="L5" s="58"/>
      <c r="M5" s="6" t="s">
        <v>49</v>
      </c>
      <c r="N5" s="13">
        <v>0.17</v>
      </c>
    </row>
    <row r="6" spans="1:15" x14ac:dyDescent="0.25">
      <c r="A6" s="6" t="s">
        <v>26</v>
      </c>
      <c r="B6" s="12">
        <v>0.17</v>
      </c>
      <c r="C6" s="6"/>
      <c r="D6" s="12"/>
      <c r="E6" s="6"/>
      <c r="F6" s="13"/>
      <c r="G6" s="1" t="s">
        <v>66</v>
      </c>
      <c r="H6" s="13">
        <f>N24</f>
        <v>2.6470588235294117E-2</v>
      </c>
      <c r="I6" s="13"/>
      <c r="J6" s="13"/>
      <c r="K6" s="13"/>
      <c r="L6" s="58"/>
      <c r="M6" s="6" t="s">
        <v>50</v>
      </c>
      <c r="N6" s="13">
        <v>0.08</v>
      </c>
    </row>
    <row r="7" spans="1:15" x14ac:dyDescent="0.25">
      <c r="A7" s="6" t="s">
        <v>27</v>
      </c>
      <c r="B7" s="12">
        <v>0.16</v>
      </c>
      <c r="C7" s="6"/>
      <c r="D7" s="12"/>
      <c r="E7" s="6"/>
      <c r="F7" s="13"/>
      <c r="G7" s="1" t="s">
        <v>18</v>
      </c>
      <c r="H7" s="13">
        <f>N31/3</f>
        <v>2.4666666666666667E-2</v>
      </c>
      <c r="I7" s="13"/>
      <c r="J7" s="13"/>
      <c r="K7" s="13"/>
      <c r="L7" s="58"/>
      <c r="M7" s="6" t="s">
        <v>51</v>
      </c>
      <c r="N7" s="13">
        <v>0.11</v>
      </c>
    </row>
    <row r="8" spans="1:15" ht="15.75" thickBot="1" x14ac:dyDescent="0.3">
      <c r="A8" s="18" t="s">
        <v>5</v>
      </c>
      <c r="B8" s="19">
        <v>0.11</v>
      </c>
      <c r="C8" s="6"/>
      <c r="D8" s="12"/>
      <c r="E8" s="6"/>
      <c r="F8" s="13"/>
      <c r="G8" s="1" t="s">
        <v>71</v>
      </c>
      <c r="H8" s="13">
        <f>N39</f>
        <v>2.1470588235294116E-2</v>
      </c>
      <c r="I8" s="13"/>
      <c r="J8" s="13"/>
      <c r="K8" s="13"/>
      <c r="L8" s="58"/>
      <c r="M8" s="4" t="s">
        <v>52</v>
      </c>
      <c r="N8" s="32">
        <f>SUM(N2:N7)</f>
        <v>1.81</v>
      </c>
    </row>
    <row r="9" spans="1:15" ht="15.75" thickBot="1" x14ac:dyDescent="0.3">
      <c r="A9" s="25" t="s">
        <v>37</v>
      </c>
      <c r="B9" s="29">
        <f>SUM(B3:B8)</f>
        <v>0.72500000000000009</v>
      </c>
      <c r="C9" s="25" t="s">
        <v>37</v>
      </c>
      <c r="D9" s="29">
        <f>SUM(D2:D8)</f>
        <v>21.66</v>
      </c>
      <c r="E9" s="25" t="s">
        <v>37</v>
      </c>
      <c r="F9" s="29">
        <f>SUM(F2:F8)</f>
        <v>8.2799999999999994</v>
      </c>
      <c r="G9" s="45" t="s">
        <v>37</v>
      </c>
      <c r="H9" s="13">
        <f>SUM(H3:H8)</f>
        <v>0.31172549019607848</v>
      </c>
      <c r="I9" s="13">
        <f>SUM(I3:I8)</f>
        <v>0.06</v>
      </c>
      <c r="J9" s="13">
        <f>SUM(J3:J8)</f>
        <v>0.02</v>
      </c>
      <c r="K9" s="15">
        <f>SUM(H9:J9)</f>
        <v>0.3917254901960785</v>
      </c>
      <c r="L9" s="58"/>
      <c r="M9" s="6" t="s">
        <v>53</v>
      </c>
      <c r="N9" s="31">
        <f>N8/N1</f>
        <v>5.3235294117647061E-2</v>
      </c>
    </row>
    <row r="10" spans="1:15" x14ac:dyDescent="0.25">
      <c r="A10" s="10" t="s">
        <v>7</v>
      </c>
      <c r="B10" s="24"/>
      <c r="C10" s="6"/>
      <c r="D10" s="12"/>
      <c r="E10" s="6"/>
      <c r="F10" s="13"/>
      <c r="L10" s="58" t="s">
        <v>54</v>
      </c>
      <c r="M10" s="38" t="s">
        <v>55</v>
      </c>
      <c r="N10" s="13">
        <v>0.45</v>
      </c>
    </row>
    <row r="11" spans="1:15" x14ac:dyDescent="0.25">
      <c r="A11" s="6" t="s">
        <v>8</v>
      </c>
      <c r="B11" s="12">
        <v>0.9</v>
      </c>
      <c r="C11" s="6"/>
      <c r="D11" s="12"/>
      <c r="E11" s="6"/>
      <c r="F11" s="13"/>
      <c r="L11" s="58"/>
      <c r="M11" s="38" t="s">
        <v>56</v>
      </c>
      <c r="N11" s="13">
        <v>0.28999999999999998</v>
      </c>
      <c r="O11" t="s">
        <v>60</v>
      </c>
    </row>
    <row r="12" spans="1:15" x14ac:dyDescent="0.25">
      <c r="A12" s="6" t="s">
        <v>28</v>
      </c>
      <c r="B12" s="12">
        <v>9.2799999999999994</v>
      </c>
      <c r="C12" s="6"/>
      <c r="D12" s="12"/>
      <c r="E12" s="6"/>
      <c r="F12" s="13"/>
      <c r="L12" s="58"/>
      <c r="M12" s="38" t="s">
        <v>57</v>
      </c>
      <c r="N12" s="13">
        <v>0.06</v>
      </c>
    </row>
    <row r="13" spans="1:15" x14ac:dyDescent="0.25">
      <c r="A13" s="6" t="s">
        <v>9</v>
      </c>
      <c r="B13" s="12">
        <v>0.06</v>
      </c>
      <c r="C13" s="6"/>
      <c r="D13" s="12"/>
      <c r="E13" s="6"/>
      <c r="F13" s="13"/>
      <c r="L13" s="58"/>
      <c r="M13" s="38" t="s">
        <v>58</v>
      </c>
      <c r="N13" s="13">
        <v>0.1</v>
      </c>
    </row>
    <row r="14" spans="1:15" x14ac:dyDescent="0.25">
      <c r="A14" s="6" t="s">
        <v>3</v>
      </c>
      <c r="B14" s="12">
        <v>0.2</v>
      </c>
      <c r="C14" s="6"/>
      <c r="D14" s="12"/>
      <c r="E14" s="6"/>
      <c r="F14" s="13"/>
      <c r="L14" s="58"/>
      <c r="M14" s="38" t="s">
        <v>50</v>
      </c>
      <c r="N14" s="13">
        <v>0.08</v>
      </c>
    </row>
    <row r="15" spans="1:15" x14ac:dyDescent="0.25">
      <c r="A15" s="6" t="s">
        <v>27</v>
      </c>
      <c r="B15" s="12">
        <v>0.16</v>
      </c>
      <c r="C15" s="6"/>
      <c r="D15" s="12"/>
      <c r="E15" s="6"/>
      <c r="F15" s="13"/>
      <c r="L15" s="58"/>
      <c r="M15" s="38" t="s">
        <v>59</v>
      </c>
      <c r="N15" s="13">
        <v>0.08</v>
      </c>
    </row>
    <row r="16" spans="1:15" ht="15.75" thickBot="1" x14ac:dyDescent="0.3">
      <c r="A16" s="18" t="s">
        <v>4</v>
      </c>
      <c r="B16" s="19">
        <v>0.17</v>
      </c>
      <c r="C16" s="6"/>
      <c r="D16" s="12"/>
      <c r="E16" s="6"/>
      <c r="F16" s="13"/>
      <c r="L16" s="58"/>
      <c r="M16" s="4" t="s">
        <v>37</v>
      </c>
      <c r="N16" s="15">
        <f>SUM(N10:N15)</f>
        <v>1.06</v>
      </c>
    </row>
    <row r="17" spans="1:14" ht="15.75" thickBot="1" x14ac:dyDescent="0.3">
      <c r="A17" s="25" t="s">
        <v>37</v>
      </c>
      <c r="B17" s="29">
        <f>SUM(B11:B16)</f>
        <v>10.77</v>
      </c>
      <c r="C17" s="27"/>
      <c r="D17" s="12"/>
      <c r="E17" s="6"/>
      <c r="F17" s="13"/>
      <c r="L17" s="58"/>
      <c r="M17" s="6" t="s">
        <v>61</v>
      </c>
      <c r="N17" s="31">
        <f>N16/M1</f>
        <v>6.235294117647059E-2</v>
      </c>
    </row>
    <row r="18" spans="1:14" x14ac:dyDescent="0.25">
      <c r="A18" s="10" t="s">
        <v>10</v>
      </c>
      <c r="B18" s="24"/>
      <c r="C18" s="6"/>
      <c r="D18" s="12"/>
      <c r="E18" s="6"/>
      <c r="F18" s="13"/>
      <c r="L18" s="58" t="s">
        <v>65</v>
      </c>
      <c r="M18" s="38" t="s">
        <v>62</v>
      </c>
      <c r="N18" s="39">
        <v>1.9</v>
      </c>
    </row>
    <row r="19" spans="1:14" x14ac:dyDescent="0.25">
      <c r="A19" s="6" t="s">
        <v>29</v>
      </c>
      <c r="B19" s="12">
        <v>1.9</v>
      </c>
      <c r="C19" s="6"/>
      <c r="D19" s="12"/>
      <c r="E19" s="6"/>
      <c r="F19" s="13"/>
      <c r="L19" s="58"/>
      <c r="M19" s="38" t="s">
        <v>63</v>
      </c>
      <c r="N19" s="39">
        <v>0.2</v>
      </c>
    </row>
    <row r="20" spans="1:14" x14ac:dyDescent="0.25">
      <c r="A20" s="6" t="s">
        <v>30</v>
      </c>
      <c r="B20" s="12">
        <v>1.4</v>
      </c>
      <c r="C20" s="6"/>
      <c r="D20" s="12"/>
      <c r="E20" s="6"/>
      <c r="F20" s="13"/>
      <c r="L20" s="58"/>
      <c r="M20" s="8" t="s">
        <v>37</v>
      </c>
      <c r="N20" s="31">
        <f>SUM(N18:N19)</f>
        <v>2.1</v>
      </c>
    </row>
    <row r="21" spans="1:14" x14ac:dyDescent="0.25">
      <c r="A21" s="6" t="s">
        <v>11</v>
      </c>
      <c r="B21" s="12">
        <v>0.2</v>
      </c>
      <c r="C21" s="6"/>
      <c r="D21" s="12"/>
      <c r="E21" s="6"/>
      <c r="F21" s="13"/>
      <c r="L21" s="58"/>
      <c r="M21" s="38" t="s">
        <v>64</v>
      </c>
      <c r="N21" s="31">
        <f>N20/17</f>
        <v>0.12352941176470589</v>
      </c>
    </row>
    <row r="22" spans="1:14" x14ac:dyDescent="0.25">
      <c r="A22" s="16" t="s">
        <v>37</v>
      </c>
      <c r="B22" s="12">
        <f>SUM(B19:B21)</f>
        <v>3.5</v>
      </c>
      <c r="C22" s="6"/>
      <c r="D22" s="12"/>
      <c r="E22" s="6"/>
      <c r="F22" s="13"/>
      <c r="L22" s="58" t="s">
        <v>66</v>
      </c>
      <c r="M22" s="38" t="s">
        <v>67</v>
      </c>
      <c r="N22" s="13">
        <v>0.9</v>
      </c>
    </row>
    <row r="23" spans="1:14" ht="15.75" thickBot="1" x14ac:dyDescent="0.3">
      <c r="A23" s="9" t="s">
        <v>12</v>
      </c>
      <c r="B23" s="28"/>
      <c r="C23" s="6"/>
      <c r="D23" s="12"/>
      <c r="E23" s="6"/>
      <c r="F23" s="13"/>
      <c r="L23" s="58"/>
      <c r="M23" s="8" t="s">
        <v>37</v>
      </c>
      <c r="N23" s="13">
        <f>SUM(N22)</f>
        <v>0.9</v>
      </c>
    </row>
    <row r="24" spans="1:14" ht="15.75" thickBot="1" x14ac:dyDescent="0.3">
      <c r="A24" s="25" t="s">
        <v>37</v>
      </c>
      <c r="B24" s="29">
        <f>SUM(B23)</f>
        <v>0</v>
      </c>
      <c r="C24" s="27"/>
      <c r="D24" s="12"/>
      <c r="E24" s="6"/>
      <c r="F24" s="13"/>
      <c r="L24" s="58"/>
      <c r="M24" s="38" t="s">
        <v>68</v>
      </c>
      <c r="N24" s="13">
        <f>N23/N1</f>
        <v>2.6470588235294117E-2</v>
      </c>
    </row>
    <row r="25" spans="1:14" x14ac:dyDescent="0.25">
      <c r="A25" s="10" t="s">
        <v>15</v>
      </c>
      <c r="B25" s="24"/>
      <c r="C25" s="6"/>
      <c r="D25" s="12"/>
      <c r="E25" s="6"/>
      <c r="F25" s="13"/>
      <c r="L25" s="58" t="s">
        <v>18</v>
      </c>
      <c r="M25" s="38" t="s">
        <v>69</v>
      </c>
      <c r="N25" s="7">
        <v>1.0999999999999999E-2</v>
      </c>
    </row>
    <row r="26" spans="1:14" ht="30" x14ac:dyDescent="0.25">
      <c r="A26" s="14" t="s">
        <v>31</v>
      </c>
      <c r="B26" s="12">
        <v>2.75</v>
      </c>
      <c r="C26" s="6"/>
      <c r="D26" s="12"/>
      <c r="E26" s="6"/>
      <c r="F26" s="13"/>
      <c r="L26" s="58"/>
      <c r="M26" s="38" t="s">
        <v>19</v>
      </c>
      <c r="N26" s="7">
        <v>0.03</v>
      </c>
    </row>
    <row r="27" spans="1:14" x14ac:dyDescent="0.25">
      <c r="A27" s="6" t="s">
        <v>16</v>
      </c>
      <c r="B27" s="12">
        <v>0.03</v>
      </c>
      <c r="C27" s="6"/>
      <c r="D27" s="12"/>
      <c r="E27" s="6"/>
      <c r="F27" s="13"/>
      <c r="L27" s="58"/>
      <c r="M27" s="38" t="s">
        <v>20</v>
      </c>
      <c r="N27" s="40">
        <v>6.0000000000000001E-3</v>
      </c>
    </row>
    <row r="28" spans="1:14" ht="45" customHeight="1" x14ac:dyDescent="0.25">
      <c r="A28" s="6" t="s">
        <v>17</v>
      </c>
      <c r="B28" s="12">
        <v>0.49</v>
      </c>
      <c r="C28" s="7"/>
      <c r="D28" s="13"/>
      <c r="E28" s="7"/>
      <c r="F28" s="13"/>
      <c r="L28" s="58"/>
      <c r="M28" s="41" t="s">
        <v>21</v>
      </c>
      <c r="N28" s="40">
        <v>1.0999999999999999E-2</v>
      </c>
    </row>
    <row r="29" spans="1:14" ht="15.75" thickBot="1" x14ac:dyDescent="0.3">
      <c r="A29" s="18" t="s">
        <v>32</v>
      </c>
      <c r="B29" s="19">
        <v>0.69</v>
      </c>
      <c r="C29" s="7"/>
      <c r="D29" s="13"/>
      <c r="E29" s="7"/>
      <c r="F29" s="13"/>
      <c r="L29" s="58"/>
      <c r="M29" s="38" t="s">
        <v>70</v>
      </c>
      <c r="N29" s="40">
        <v>6.0000000000000001E-3</v>
      </c>
    </row>
    <row r="30" spans="1:14" ht="15.75" thickBot="1" x14ac:dyDescent="0.3">
      <c r="A30" s="25" t="s">
        <v>37</v>
      </c>
      <c r="B30" s="26">
        <f>SUM(B26:B29)</f>
        <v>3.9599999999999995</v>
      </c>
      <c r="C30" s="23"/>
      <c r="D30" s="13"/>
      <c r="E30" s="7"/>
      <c r="F30" s="13"/>
      <c r="L30" s="58"/>
      <c r="M30" s="38" t="s">
        <v>70</v>
      </c>
      <c r="N30" s="40">
        <v>0.01</v>
      </c>
    </row>
    <row r="31" spans="1:14" x14ac:dyDescent="0.25">
      <c r="A31" s="10" t="s">
        <v>18</v>
      </c>
      <c r="B31" s="24"/>
      <c r="C31" s="7"/>
      <c r="D31" s="13"/>
      <c r="E31" s="7"/>
      <c r="F31" s="13"/>
      <c r="L31" s="58"/>
      <c r="M31" s="8" t="s">
        <v>37</v>
      </c>
      <c r="N31" s="15">
        <f>SUM(N25:N30)</f>
        <v>7.3999999999999996E-2</v>
      </c>
    </row>
    <row r="32" spans="1:14" x14ac:dyDescent="0.25">
      <c r="A32" s="6" t="s">
        <v>33</v>
      </c>
      <c r="B32" s="12">
        <v>1.1000000000000001</v>
      </c>
      <c r="C32" s="7"/>
      <c r="D32" s="13"/>
      <c r="E32" s="7"/>
      <c r="F32" s="13"/>
      <c r="L32" s="58" t="s">
        <v>71</v>
      </c>
      <c r="M32" s="38" t="s">
        <v>76</v>
      </c>
      <c r="N32" s="40">
        <v>0.25</v>
      </c>
    </row>
    <row r="33" spans="1:14" x14ac:dyDescent="0.25">
      <c r="A33" s="6" t="s">
        <v>34</v>
      </c>
      <c r="B33" s="12">
        <v>3.2</v>
      </c>
      <c r="C33" s="7"/>
      <c r="D33" s="13"/>
      <c r="E33" s="7"/>
      <c r="F33" s="13"/>
      <c r="L33" s="58"/>
      <c r="M33" s="38" t="s">
        <v>73</v>
      </c>
      <c r="N33" s="40">
        <v>0.25</v>
      </c>
    </row>
    <row r="34" spans="1:14" x14ac:dyDescent="0.25">
      <c r="A34" s="6" t="s">
        <v>35</v>
      </c>
      <c r="B34" s="12">
        <v>0.6</v>
      </c>
      <c r="C34" s="7"/>
      <c r="D34" s="13"/>
      <c r="E34" s="7"/>
      <c r="F34" s="13"/>
      <c r="L34" s="58"/>
      <c r="M34" s="38" t="s">
        <v>3</v>
      </c>
      <c r="N34" s="40">
        <v>0.1</v>
      </c>
    </row>
    <row r="35" spans="1:14" ht="30" x14ac:dyDescent="0.25">
      <c r="A35" s="14" t="s">
        <v>36</v>
      </c>
      <c r="B35" s="12">
        <v>2.25</v>
      </c>
      <c r="C35" s="7"/>
      <c r="D35" s="13"/>
      <c r="E35" s="7"/>
      <c r="F35" s="13"/>
      <c r="L35" s="58"/>
      <c r="M35" s="38" t="s">
        <v>77</v>
      </c>
      <c r="N35" s="40">
        <v>0.03</v>
      </c>
    </row>
    <row r="36" spans="1:14" ht="15.75" thickBot="1" x14ac:dyDescent="0.3">
      <c r="A36" s="18" t="s">
        <v>22</v>
      </c>
      <c r="B36" s="19">
        <v>0.69</v>
      </c>
      <c r="C36" s="7"/>
      <c r="D36" s="13"/>
      <c r="E36" s="7"/>
      <c r="F36" s="13"/>
      <c r="L36" s="58"/>
      <c r="M36" s="38" t="s">
        <v>78</v>
      </c>
      <c r="N36" s="40">
        <v>0.02</v>
      </c>
    </row>
    <row r="37" spans="1:14" ht="15.75" thickBot="1" x14ac:dyDescent="0.3">
      <c r="A37" s="21" t="s">
        <v>37</v>
      </c>
      <c r="B37" s="22">
        <f>SUM(B32:B36)</f>
        <v>7.84</v>
      </c>
      <c r="C37" s="17" t="s">
        <v>37</v>
      </c>
      <c r="D37" s="15"/>
      <c r="E37" s="8" t="s">
        <v>37</v>
      </c>
      <c r="F37" s="15"/>
      <c r="L37" s="58"/>
      <c r="M37" s="38" t="s">
        <v>79</v>
      </c>
      <c r="N37" s="40">
        <v>0.08</v>
      </c>
    </row>
    <row r="38" spans="1:14" x14ac:dyDescent="0.25">
      <c r="A38" s="4" t="s">
        <v>71</v>
      </c>
      <c r="B38" s="12"/>
      <c r="C38" s="7"/>
      <c r="D38" s="13"/>
      <c r="E38" s="7"/>
      <c r="F38" s="13"/>
      <c r="L38" s="58"/>
      <c r="M38" s="8" t="s">
        <v>37</v>
      </c>
      <c r="N38" s="31">
        <f>SUM(N32:N37)</f>
        <v>0.73</v>
      </c>
    </row>
    <row r="39" spans="1:14" x14ac:dyDescent="0.25">
      <c r="A39" s="6" t="s">
        <v>72</v>
      </c>
      <c r="B39" s="12">
        <v>1</v>
      </c>
      <c r="C39" s="7"/>
      <c r="D39" s="13"/>
      <c r="E39" s="7"/>
      <c r="F39" s="13"/>
      <c r="L39" s="58"/>
      <c r="M39" s="6" t="s">
        <v>68</v>
      </c>
      <c r="N39" s="31">
        <f>N38/N1</f>
        <v>2.1470588235294116E-2</v>
      </c>
    </row>
    <row r="40" spans="1:14" x14ac:dyDescent="0.25">
      <c r="A40" s="14" t="s">
        <v>75</v>
      </c>
      <c r="B40" s="12">
        <v>0.5</v>
      </c>
      <c r="C40" s="7"/>
      <c r="D40" s="13"/>
      <c r="E40" s="7"/>
      <c r="F40" s="13"/>
    </row>
    <row r="41" spans="1:14" x14ac:dyDescent="0.25">
      <c r="A41" s="44" t="s">
        <v>74</v>
      </c>
      <c r="B41" s="19">
        <v>0.03</v>
      </c>
      <c r="C41" s="7"/>
      <c r="D41" s="13"/>
      <c r="E41" s="7"/>
      <c r="F41" s="13"/>
    </row>
    <row r="42" spans="1:14" x14ac:dyDescent="0.25">
      <c r="A42" s="44" t="s">
        <v>5</v>
      </c>
      <c r="B42" s="19">
        <v>0.11</v>
      </c>
      <c r="C42" s="7"/>
      <c r="D42" s="13"/>
      <c r="E42" s="7"/>
      <c r="F42" s="13"/>
    </row>
    <row r="43" spans="1:14" x14ac:dyDescent="0.25">
      <c r="A43" s="18" t="s">
        <v>3</v>
      </c>
      <c r="B43" s="19">
        <v>0.2</v>
      </c>
      <c r="C43" s="7"/>
      <c r="D43" s="13"/>
      <c r="E43" s="7"/>
      <c r="F43" s="13"/>
    </row>
    <row r="44" spans="1:14" ht="15.75" thickBot="1" x14ac:dyDescent="0.3">
      <c r="A44" s="42" t="s">
        <v>79</v>
      </c>
      <c r="B44" s="43">
        <v>0.17</v>
      </c>
      <c r="C44" s="7"/>
      <c r="D44" s="13"/>
      <c r="E44" s="7"/>
      <c r="F44" s="13"/>
    </row>
    <row r="45" spans="1:14" ht="15.75" thickBot="1" x14ac:dyDescent="0.3">
      <c r="A45" s="21" t="s">
        <v>37</v>
      </c>
      <c r="B45" s="22">
        <f>SUM(B39:B44)</f>
        <v>2.0100000000000002</v>
      </c>
      <c r="C45" s="7"/>
      <c r="D45" s="13"/>
      <c r="E45" s="7"/>
      <c r="F45" s="13"/>
    </row>
    <row r="46" spans="1:14" x14ac:dyDescent="0.25">
      <c r="A46" s="20" t="s">
        <v>38</v>
      </c>
      <c r="B46" s="30">
        <f>B37+B30+B24+B17+B9</f>
        <v>23.295000000000002</v>
      </c>
      <c r="C46" s="8" t="s">
        <v>38</v>
      </c>
      <c r="D46" s="32">
        <f>+D9</f>
        <v>21.66</v>
      </c>
      <c r="E46" s="8" t="s">
        <v>38</v>
      </c>
      <c r="F46" s="32">
        <f>+F9</f>
        <v>8.2799999999999994</v>
      </c>
    </row>
  </sheetData>
  <mergeCells count="7">
    <mergeCell ref="L25:L31"/>
    <mergeCell ref="L32:L39"/>
    <mergeCell ref="H1:J1"/>
    <mergeCell ref="L2:L9"/>
    <mergeCell ref="L10:L17"/>
    <mergeCell ref="L18:L21"/>
    <mergeCell ref="L22:L24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H17" sqref="H17"/>
    </sheetView>
  </sheetViews>
  <sheetFormatPr baseColWidth="10" defaultRowHeight="15" x14ac:dyDescent="0.25"/>
  <cols>
    <col min="1" max="1" width="14.85546875" customWidth="1"/>
    <col min="3" max="3" width="15.5703125" customWidth="1"/>
    <col min="5" max="5" width="20.7109375" customWidth="1"/>
    <col min="8" max="9" width="14" bestFit="1" customWidth="1"/>
  </cols>
  <sheetData>
    <row r="1" spans="1:16" x14ac:dyDescent="0.25">
      <c r="A1" s="4" t="s">
        <v>0</v>
      </c>
      <c r="B1" s="4" t="s">
        <v>23</v>
      </c>
      <c r="C1" s="4" t="s">
        <v>1</v>
      </c>
      <c r="D1" s="4" t="s">
        <v>23</v>
      </c>
      <c r="E1" s="4" t="s">
        <v>2</v>
      </c>
      <c r="F1" s="4" t="s">
        <v>23</v>
      </c>
      <c r="G1" s="2"/>
      <c r="H1" s="59" t="s">
        <v>42</v>
      </c>
      <c r="I1" s="59"/>
      <c r="J1" s="59"/>
      <c r="K1" s="59"/>
      <c r="L1" s="49"/>
      <c r="M1" s="2"/>
      <c r="N1" s="2">
        <v>20</v>
      </c>
      <c r="O1" s="2">
        <f>N1*2</f>
        <v>40</v>
      </c>
      <c r="P1" s="2"/>
    </row>
    <row r="2" spans="1:16" x14ac:dyDescent="0.25">
      <c r="A2" s="4" t="s">
        <v>6</v>
      </c>
      <c r="B2" s="6"/>
      <c r="C2" s="6" t="s">
        <v>13</v>
      </c>
      <c r="D2" s="12">
        <v>10.83</v>
      </c>
      <c r="E2" s="6" t="s">
        <v>39</v>
      </c>
      <c r="F2" s="12">
        <v>3.25</v>
      </c>
      <c r="G2" s="2"/>
      <c r="H2" s="4" t="s">
        <v>0</v>
      </c>
      <c r="I2" s="4" t="s">
        <v>1</v>
      </c>
      <c r="J2" s="4" t="s">
        <v>43</v>
      </c>
      <c r="K2" s="4" t="s">
        <v>37</v>
      </c>
      <c r="L2" s="49"/>
      <c r="M2" s="58" t="s">
        <v>44</v>
      </c>
      <c r="N2" s="6" t="s">
        <v>46</v>
      </c>
      <c r="O2" s="12">
        <f>B3*15</f>
        <v>0.89999999999999991</v>
      </c>
      <c r="P2" s="2"/>
    </row>
    <row r="3" spans="1:16" x14ac:dyDescent="0.25">
      <c r="A3" s="6" t="s">
        <v>24</v>
      </c>
      <c r="B3" s="12">
        <v>0.06</v>
      </c>
      <c r="C3" s="6" t="s">
        <v>14</v>
      </c>
      <c r="D3" s="12">
        <v>10.83</v>
      </c>
      <c r="E3" s="6" t="s">
        <v>40</v>
      </c>
      <c r="F3" s="12">
        <v>5</v>
      </c>
      <c r="G3" s="2" t="s">
        <v>44</v>
      </c>
      <c r="H3" s="12">
        <f>O9</f>
        <v>4.5249999999999999E-2</v>
      </c>
      <c r="I3" s="12">
        <v>0.06</v>
      </c>
      <c r="J3" s="12">
        <v>0.01</v>
      </c>
      <c r="K3" s="12"/>
      <c r="L3" s="51"/>
      <c r="M3" s="58"/>
      <c r="N3" s="6" t="s">
        <v>47</v>
      </c>
      <c r="O3" s="12">
        <f>B4*10</f>
        <v>0.25</v>
      </c>
      <c r="P3" s="2"/>
    </row>
    <row r="4" spans="1:16" x14ac:dyDescent="0.25">
      <c r="A4" s="6" t="s">
        <v>45</v>
      </c>
      <c r="B4" s="12">
        <v>2.5000000000000001E-2</v>
      </c>
      <c r="C4" s="6"/>
      <c r="D4" s="12"/>
      <c r="E4" s="6" t="s">
        <v>41</v>
      </c>
      <c r="F4" s="12">
        <v>0.03</v>
      </c>
      <c r="G4" s="2" t="s">
        <v>54</v>
      </c>
      <c r="H4" s="12">
        <f>O17</f>
        <v>5.3000000000000005E-2</v>
      </c>
      <c r="I4" s="12"/>
      <c r="J4" s="12">
        <v>0.01</v>
      </c>
      <c r="K4" s="12"/>
      <c r="L4" s="51"/>
      <c r="M4" s="58"/>
      <c r="N4" s="6" t="s">
        <v>48</v>
      </c>
      <c r="O4" s="12">
        <v>0.3</v>
      </c>
      <c r="P4" s="2"/>
    </row>
    <row r="5" spans="1:16" x14ac:dyDescent="0.25">
      <c r="A5" s="6" t="s">
        <v>25</v>
      </c>
      <c r="B5" s="12">
        <v>0.2</v>
      </c>
      <c r="C5" s="6"/>
      <c r="D5" s="12"/>
      <c r="E5" s="6"/>
      <c r="F5" s="12"/>
      <c r="G5" s="2" t="s">
        <v>65</v>
      </c>
      <c r="H5" s="12">
        <f>O21</f>
        <v>0.12352941176470589</v>
      </c>
      <c r="I5" s="12"/>
      <c r="J5" s="12"/>
      <c r="K5" s="12"/>
      <c r="L5" s="51"/>
      <c r="M5" s="58"/>
      <c r="N5" s="6" t="s">
        <v>49</v>
      </c>
      <c r="O5" s="12">
        <v>0.17</v>
      </c>
      <c r="P5" s="2"/>
    </row>
    <row r="6" spans="1:16" x14ac:dyDescent="0.25">
      <c r="A6" s="6" t="s">
        <v>26</v>
      </c>
      <c r="B6" s="12">
        <v>0.17</v>
      </c>
      <c r="C6" s="6"/>
      <c r="D6" s="12"/>
      <c r="E6" s="6"/>
      <c r="F6" s="12"/>
      <c r="G6" s="2" t="s">
        <v>66</v>
      </c>
      <c r="H6" s="12">
        <f>O24</f>
        <v>2.2499999999999999E-2</v>
      </c>
      <c r="I6" s="12"/>
      <c r="J6" s="12"/>
      <c r="K6" s="12"/>
      <c r="L6" s="51"/>
      <c r="M6" s="58"/>
      <c r="N6" s="6" t="s">
        <v>50</v>
      </c>
      <c r="O6" s="12">
        <v>0.08</v>
      </c>
      <c r="P6" s="2"/>
    </row>
    <row r="7" spans="1:16" x14ac:dyDescent="0.25">
      <c r="A7" s="6" t="s">
        <v>27</v>
      </c>
      <c r="B7" s="12">
        <v>0.16</v>
      </c>
      <c r="C7" s="6"/>
      <c r="D7" s="12"/>
      <c r="E7" s="6"/>
      <c r="F7" s="12"/>
      <c r="G7" s="2" t="s">
        <v>18</v>
      </c>
      <c r="H7" s="12">
        <f>O31/3</f>
        <v>2.4666666666666667E-2</v>
      </c>
      <c r="I7" s="12"/>
      <c r="J7" s="12"/>
      <c r="K7" s="12"/>
      <c r="L7" s="51"/>
      <c r="M7" s="58"/>
      <c r="N7" s="6" t="s">
        <v>51</v>
      </c>
      <c r="O7" s="12">
        <v>0.11</v>
      </c>
      <c r="P7" s="2"/>
    </row>
    <row r="8" spans="1:16" ht="15.75" thickBot="1" x14ac:dyDescent="0.3">
      <c r="A8" s="6" t="s">
        <v>5</v>
      </c>
      <c r="B8" s="12">
        <v>0.11</v>
      </c>
      <c r="C8" s="6"/>
      <c r="D8" s="12"/>
      <c r="E8" s="6"/>
      <c r="F8" s="12"/>
      <c r="G8" s="2" t="s">
        <v>71</v>
      </c>
      <c r="H8" s="19">
        <f>O39</f>
        <v>1.8249999999999999E-2</v>
      </c>
      <c r="I8" s="19"/>
      <c r="J8" s="19"/>
      <c r="K8" s="19"/>
      <c r="L8" s="51"/>
      <c r="M8" s="58"/>
      <c r="N8" s="4" t="s">
        <v>52</v>
      </c>
      <c r="O8" s="11">
        <f>SUM(O2:O7)</f>
        <v>1.81</v>
      </c>
      <c r="P8" s="2"/>
    </row>
    <row r="9" spans="1:16" ht="15.75" thickBot="1" x14ac:dyDescent="0.3">
      <c r="A9" s="4" t="s">
        <v>37</v>
      </c>
      <c r="B9" s="12">
        <f>SUM(B3:B8)</f>
        <v>0.72500000000000009</v>
      </c>
      <c r="C9" s="4" t="s">
        <v>37</v>
      </c>
      <c r="D9" s="12">
        <f>SUM(D2:D8)</f>
        <v>21.66</v>
      </c>
      <c r="E9" s="4" t="s">
        <v>37</v>
      </c>
      <c r="F9" s="50">
        <f>SUM(F2:F8)</f>
        <v>8.2799999999999994</v>
      </c>
      <c r="G9" s="52" t="s">
        <v>37</v>
      </c>
      <c r="H9" s="53">
        <f>SUM(H3:H8)</f>
        <v>0.28719607843137251</v>
      </c>
      <c r="I9" s="53">
        <f>SUM(I3:I8)</f>
        <v>0.06</v>
      </c>
      <c r="J9" s="53">
        <f>SUM(J3:J8)</f>
        <v>0.02</v>
      </c>
      <c r="K9" s="29">
        <f>SUM(H9:J9)</f>
        <v>0.36719607843137253</v>
      </c>
      <c r="L9" s="51"/>
      <c r="M9" s="58"/>
      <c r="N9" s="4" t="s">
        <v>53</v>
      </c>
      <c r="O9" s="11">
        <f>O8/O1</f>
        <v>4.5249999999999999E-2</v>
      </c>
      <c r="P9" s="2"/>
    </row>
    <row r="10" spans="1:16" x14ac:dyDescent="0.25">
      <c r="A10" s="4" t="s">
        <v>7</v>
      </c>
      <c r="B10" s="12"/>
      <c r="C10" s="6"/>
      <c r="D10" s="6"/>
      <c r="E10" s="6"/>
      <c r="F10" s="6"/>
      <c r="G10" s="2"/>
      <c r="H10" s="2"/>
      <c r="I10" s="2"/>
      <c r="J10" s="2"/>
      <c r="K10" s="2"/>
      <c r="L10" s="47"/>
      <c r="M10" s="58" t="s">
        <v>54</v>
      </c>
      <c r="N10" s="6" t="s">
        <v>55</v>
      </c>
      <c r="O10" s="12">
        <v>0.45</v>
      </c>
      <c r="P10" s="2"/>
    </row>
    <row r="11" spans="1:16" x14ac:dyDescent="0.25">
      <c r="A11" s="6" t="s">
        <v>8</v>
      </c>
      <c r="B11" s="12">
        <v>0.9</v>
      </c>
      <c r="C11" s="6"/>
      <c r="D11" s="6"/>
      <c r="E11" s="6"/>
      <c r="F11" s="6"/>
      <c r="G11" s="2"/>
      <c r="H11" s="2"/>
      <c r="I11" s="2"/>
      <c r="J11" s="2"/>
      <c r="K11" s="2"/>
      <c r="L11" s="47"/>
      <c r="M11" s="58"/>
      <c r="N11" s="6" t="s">
        <v>56</v>
      </c>
      <c r="O11" s="12">
        <v>0.28999999999999998</v>
      </c>
      <c r="P11" s="2" t="s">
        <v>60</v>
      </c>
    </row>
    <row r="12" spans="1:16" x14ac:dyDescent="0.25">
      <c r="A12" s="6" t="s">
        <v>28</v>
      </c>
      <c r="B12" s="12">
        <v>9.2799999999999994</v>
      </c>
      <c r="C12" s="6"/>
      <c r="D12" s="6"/>
      <c r="E12" s="6"/>
      <c r="F12" s="6"/>
      <c r="G12" s="2"/>
      <c r="H12" s="2"/>
      <c r="I12" s="2"/>
      <c r="J12" s="2"/>
      <c r="K12" s="2"/>
      <c r="L12" s="2"/>
      <c r="M12" s="58"/>
      <c r="N12" s="6" t="s">
        <v>57</v>
      </c>
      <c r="O12" s="12">
        <v>0.06</v>
      </c>
      <c r="P12" s="2"/>
    </row>
    <row r="13" spans="1:16" x14ac:dyDescent="0.25">
      <c r="A13" s="6" t="s">
        <v>9</v>
      </c>
      <c r="B13" s="12">
        <v>0.06</v>
      </c>
      <c r="C13" s="6"/>
      <c r="D13" s="6"/>
      <c r="E13" s="6"/>
      <c r="F13" s="6"/>
      <c r="G13" s="2"/>
      <c r="H13" s="2"/>
      <c r="I13" s="2"/>
      <c r="J13" s="2"/>
      <c r="K13" s="2"/>
      <c r="L13" s="2"/>
      <c r="M13" s="58"/>
      <c r="N13" s="6" t="s">
        <v>58</v>
      </c>
      <c r="O13" s="12">
        <v>0.1</v>
      </c>
      <c r="P13" s="2"/>
    </row>
    <row r="14" spans="1:16" x14ac:dyDescent="0.25">
      <c r="A14" s="6" t="s">
        <v>3</v>
      </c>
      <c r="B14" s="12">
        <v>0.2</v>
      </c>
      <c r="C14" s="6"/>
      <c r="D14" s="6"/>
      <c r="E14" s="6"/>
      <c r="F14" s="6"/>
      <c r="G14" s="2"/>
      <c r="H14" s="2"/>
      <c r="I14" s="2"/>
      <c r="J14" s="2"/>
      <c r="K14" s="2"/>
      <c r="L14" s="2"/>
      <c r="M14" s="58"/>
      <c r="N14" s="6" t="s">
        <v>50</v>
      </c>
      <c r="O14" s="12">
        <v>0.08</v>
      </c>
      <c r="P14" s="2"/>
    </row>
    <row r="15" spans="1:16" x14ac:dyDescent="0.25">
      <c r="A15" s="6" t="s">
        <v>27</v>
      </c>
      <c r="B15" s="12">
        <v>0.16</v>
      </c>
      <c r="C15" s="6"/>
      <c r="D15" s="6"/>
      <c r="E15" s="6"/>
      <c r="F15" s="6"/>
      <c r="G15" s="2"/>
      <c r="H15" s="2"/>
      <c r="I15" s="2"/>
      <c r="J15" s="2"/>
      <c r="K15" s="2"/>
      <c r="L15" s="2"/>
      <c r="M15" s="58"/>
      <c r="N15" s="6" t="s">
        <v>59</v>
      </c>
      <c r="O15" s="12">
        <v>0.08</v>
      </c>
      <c r="P15" s="2"/>
    </row>
    <row r="16" spans="1:16" x14ac:dyDescent="0.25">
      <c r="A16" s="6" t="s">
        <v>4</v>
      </c>
      <c r="B16" s="12">
        <v>0.17</v>
      </c>
      <c r="C16" s="6"/>
      <c r="D16" s="6"/>
      <c r="E16" s="6"/>
      <c r="F16" s="6"/>
      <c r="G16" s="2"/>
      <c r="H16" s="2"/>
      <c r="I16" s="2"/>
      <c r="J16" s="2"/>
      <c r="K16" s="2"/>
      <c r="L16" s="2"/>
      <c r="M16" s="58"/>
      <c r="N16" s="4" t="s">
        <v>37</v>
      </c>
      <c r="O16" s="11">
        <f>SUM(O10:O15)</f>
        <v>1.06</v>
      </c>
      <c r="P16" s="2"/>
    </row>
    <row r="17" spans="1:16" x14ac:dyDescent="0.25">
      <c r="A17" s="4" t="s">
        <v>37</v>
      </c>
      <c r="B17" s="12">
        <f>SUM(B11:B16)</f>
        <v>10.77</v>
      </c>
      <c r="C17" s="6"/>
      <c r="D17" s="6"/>
      <c r="E17" s="6"/>
      <c r="F17" s="6"/>
      <c r="G17" s="2"/>
      <c r="H17" s="2"/>
      <c r="I17" s="2"/>
      <c r="J17" s="2"/>
      <c r="K17" s="2"/>
      <c r="L17" s="2"/>
      <c r="M17" s="58"/>
      <c r="N17" s="4" t="s">
        <v>61</v>
      </c>
      <c r="O17" s="11">
        <f>O16/N1</f>
        <v>5.3000000000000005E-2</v>
      </c>
      <c r="P17" s="2"/>
    </row>
    <row r="18" spans="1:16" x14ac:dyDescent="0.25">
      <c r="A18" s="4" t="s">
        <v>10</v>
      </c>
      <c r="B18" s="12"/>
      <c r="C18" s="6"/>
      <c r="D18" s="6"/>
      <c r="E18" s="6"/>
      <c r="F18" s="6"/>
      <c r="G18" s="2"/>
      <c r="H18" s="2"/>
      <c r="I18" s="2"/>
      <c r="J18" s="2"/>
      <c r="K18" s="2"/>
      <c r="L18" s="2"/>
      <c r="M18" s="58" t="s">
        <v>65</v>
      </c>
      <c r="N18" s="6" t="s">
        <v>62</v>
      </c>
      <c r="O18" s="12">
        <v>1.9</v>
      </c>
      <c r="P18" s="2"/>
    </row>
    <row r="19" spans="1:16" x14ac:dyDescent="0.25">
      <c r="A19" s="6" t="s">
        <v>29</v>
      </c>
      <c r="B19" s="12">
        <v>1.9</v>
      </c>
      <c r="C19" s="6"/>
      <c r="D19" s="6"/>
      <c r="E19" s="6"/>
      <c r="F19" s="6"/>
      <c r="G19" s="2"/>
      <c r="H19" s="2"/>
      <c r="I19" s="2"/>
      <c r="J19" s="2"/>
      <c r="K19" s="2"/>
      <c r="L19" s="2"/>
      <c r="M19" s="58"/>
      <c r="N19" s="6" t="s">
        <v>63</v>
      </c>
      <c r="O19" s="12">
        <v>0.2</v>
      </c>
      <c r="P19" s="2"/>
    </row>
    <row r="20" spans="1:16" x14ac:dyDescent="0.25">
      <c r="A20" s="6" t="s">
        <v>30</v>
      </c>
      <c r="B20" s="12">
        <v>1.4</v>
      </c>
      <c r="C20" s="6"/>
      <c r="D20" s="6"/>
      <c r="E20" s="6"/>
      <c r="F20" s="6"/>
      <c r="G20" s="2"/>
      <c r="H20" s="2"/>
      <c r="I20" s="2"/>
      <c r="J20" s="2"/>
      <c r="K20" s="2"/>
      <c r="L20" s="2"/>
      <c r="M20" s="58"/>
      <c r="N20" s="4" t="s">
        <v>37</v>
      </c>
      <c r="O20" s="11">
        <f>SUM(O18:O19)</f>
        <v>2.1</v>
      </c>
      <c r="P20" s="2"/>
    </row>
    <row r="21" spans="1:16" x14ac:dyDescent="0.25">
      <c r="A21" s="6" t="s">
        <v>11</v>
      </c>
      <c r="B21" s="12">
        <v>0.2</v>
      </c>
      <c r="C21" s="6"/>
      <c r="D21" s="6"/>
      <c r="E21" s="6"/>
      <c r="F21" s="6"/>
      <c r="G21" s="2"/>
      <c r="H21" s="2"/>
      <c r="I21" s="2"/>
      <c r="J21" s="2"/>
      <c r="K21" s="2"/>
      <c r="L21" s="2"/>
      <c r="M21" s="58"/>
      <c r="N21" s="4" t="s">
        <v>64</v>
      </c>
      <c r="O21" s="11">
        <f>O20/17</f>
        <v>0.12352941176470589</v>
      </c>
      <c r="P21" s="2"/>
    </row>
    <row r="22" spans="1:16" x14ac:dyDescent="0.25">
      <c r="A22" s="4" t="s">
        <v>37</v>
      </c>
      <c r="B22" s="12">
        <f>SUM(B19:B21)</f>
        <v>3.5</v>
      </c>
      <c r="C22" s="6"/>
      <c r="D22" s="6"/>
      <c r="E22" s="6"/>
      <c r="F22" s="6"/>
      <c r="G22" s="2"/>
      <c r="H22" s="2"/>
      <c r="I22" s="2"/>
      <c r="J22" s="2"/>
      <c r="K22" s="2"/>
      <c r="L22" s="2"/>
      <c r="M22" s="58" t="s">
        <v>66</v>
      </c>
      <c r="N22" s="6" t="s">
        <v>67</v>
      </c>
      <c r="O22" s="12">
        <v>0.9</v>
      </c>
      <c r="P22" s="2"/>
    </row>
    <row r="23" spans="1:16" x14ac:dyDescent="0.25">
      <c r="A23" s="4" t="s">
        <v>12</v>
      </c>
      <c r="B23" s="12"/>
      <c r="C23" s="6"/>
      <c r="D23" s="6"/>
      <c r="E23" s="6"/>
      <c r="F23" s="6"/>
      <c r="G23" s="2"/>
      <c r="H23" s="2"/>
      <c r="I23" s="2"/>
      <c r="J23" s="2"/>
      <c r="K23" s="2"/>
      <c r="L23" s="2"/>
      <c r="M23" s="58"/>
      <c r="N23" s="4" t="s">
        <v>37</v>
      </c>
      <c r="O23" s="11">
        <f>SUM(O22)</f>
        <v>0.9</v>
      </c>
      <c r="P23" s="2"/>
    </row>
    <row r="24" spans="1:16" x14ac:dyDescent="0.25">
      <c r="A24" s="6" t="s">
        <v>37</v>
      </c>
      <c r="B24" s="12">
        <f>SUM(B23)</f>
        <v>0</v>
      </c>
      <c r="C24" s="6"/>
      <c r="D24" s="6"/>
      <c r="E24" s="6"/>
      <c r="F24" s="6"/>
      <c r="G24" s="2"/>
      <c r="H24" s="2"/>
      <c r="I24" s="2"/>
      <c r="J24" s="2"/>
      <c r="K24" s="2"/>
      <c r="L24" s="2"/>
      <c r="M24" s="58"/>
      <c r="N24" s="4" t="s">
        <v>68</v>
      </c>
      <c r="O24" s="11">
        <f>O23/O1</f>
        <v>2.2499999999999999E-2</v>
      </c>
      <c r="P24" s="2"/>
    </row>
    <row r="25" spans="1:16" x14ac:dyDescent="0.25">
      <c r="A25" s="6" t="s">
        <v>15</v>
      </c>
      <c r="B25" s="12"/>
      <c r="C25" s="6"/>
      <c r="D25" s="6"/>
      <c r="E25" s="6"/>
      <c r="F25" s="6"/>
      <c r="G25" s="2"/>
      <c r="H25" s="2"/>
      <c r="I25" s="2"/>
      <c r="J25" s="2"/>
      <c r="K25" s="2"/>
      <c r="L25" s="2"/>
      <c r="M25" s="58" t="s">
        <v>18</v>
      </c>
      <c r="N25" s="6" t="s">
        <v>69</v>
      </c>
      <c r="O25" s="12">
        <v>1.0999999999999999E-2</v>
      </c>
      <c r="P25" s="2"/>
    </row>
    <row r="26" spans="1:16" x14ac:dyDescent="0.25">
      <c r="A26" s="6" t="s">
        <v>31</v>
      </c>
      <c r="B26" s="12">
        <v>2.75</v>
      </c>
      <c r="C26" s="6"/>
      <c r="D26" s="6"/>
      <c r="E26" s="6"/>
      <c r="F26" s="6"/>
      <c r="G26" s="2"/>
      <c r="H26" s="2"/>
      <c r="I26" s="2"/>
      <c r="J26" s="2"/>
      <c r="K26" s="2"/>
      <c r="L26" s="2"/>
      <c r="M26" s="58"/>
      <c r="N26" s="6" t="s">
        <v>19</v>
      </c>
      <c r="O26" s="12">
        <v>0.03</v>
      </c>
      <c r="P26" s="2"/>
    </row>
    <row r="27" spans="1:16" x14ac:dyDescent="0.25">
      <c r="A27" s="6" t="s">
        <v>16</v>
      </c>
      <c r="B27" s="12">
        <v>0.03</v>
      </c>
      <c r="C27" s="6"/>
      <c r="D27" s="6"/>
      <c r="E27" s="6"/>
      <c r="F27" s="6"/>
      <c r="G27" s="2"/>
      <c r="H27" s="2"/>
      <c r="I27" s="2"/>
      <c r="J27" s="2"/>
      <c r="K27" s="2"/>
      <c r="L27" s="2"/>
      <c r="M27" s="58"/>
      <c r="N27" s="6" t="s">
        <v>20</v>
      </c>
      <c r="O27" s="12">
        <v>6.0000000000000001E-3</v>
      </c>
      <c r="P27" s="2"/>
    </row>
    <row r="28" spans="1:16" x14ac:dyDescent="0.25">
      <c r="A28" s="6" t="s">
        <v>17</v>
      </c>
      <c r="B28" s="12">
        <v>0.49</v>
      </c>
      <c r="C28" s="6"/>
      <c r="D28" s="6"/>
      <c r="E28" s="6"/>
      <c r="F28" s="6"/>
      <c r="G28" s="2"/>
      <c r="H28" s="2"/>
      <c r="I28" s="2"/>
      <c r="J28" s="2"/>
      <c r="K28" s="2"/>
      <c r="L28" s="2"/>
      <c r="M28" s="58"/>
      <c r="N28" s="6" t="s">
        <v>21</v>
      </c>
      <c r="O28" s="12">
        <v>1.0999999999999999E-2</v>
      </c>
      <c r="P28" s="2"/>
    </row>
    <row r="29" spans="1:16" x14ac:dyDescent="0.25">
      <c r="A29" s="6" t="s">
        <v>32</v>
      </c>
      <c r="B29" s="12">
        <v>0.69</v>
      </c>
      <c r="C29" s="6"/>
      <c r="D29" s="6"/>
      <c r="E29" s="6"/>
      <c r="F29" s="6"/>
      <c r="G29" s="2"/>
      <c r="H29" s="2"/>
      <c r="I29" s="2"/>
      <c r="J29" s="2"/>
      <c r="K29" s="2"/>
      <c r="L29" s="2"/>
      <c r="M29" s="58"/>
      <c r="N29" s="6" t="s">
        <v>70</v>
      </c>
      <c r="O29" s="12">
        <v>6.0000000000000001E-3</v>
      </c>
      <c r="P29" s="2"/>
    </row>
    <row r="30" spans="1:16" x14ac:dyDescent="0.25">
      <c r="A30" s="4" t="s">
        <v>37</v>
      </c>
      <c r="B30" s="12">
        <f>SUM(B26:B29)</f>
        <v>3.9599999999999995</v>
      </c>
      <c r="C30" s="6"/>
      <c r="D30" s="6"/>
      <c r="E30" s="6"/>
      <c r="F30" s="6"/>
      <c r="G30" s="2"/>
      <c r="H30" s="2"/>
      <c r="I30" s="2"/>
      <c r="J30" s="2"/>
      <c r="K30" s="2"/>
      <c r="L30" s="2"/>
      <c r="M30" s="58"/>
      <c r="N30" s="6" t="s">
        <v>70</v>
      </c>
      <c r="O30" s="12">
        <v>0.01</v>
      </c>
      <c r="P30" s="2"/>
    </row>
    <row r="31" spans="1:16" x14ac:dyDescent="0.25">
      <c r="A31" s="4" t="s">
        <v>18</v>
      </c>
      <c r="B31" s="12"/>
      <c r="C31" s="6"/>
      <c r="D31" s="6"/>
      <c r="E31" s="6"/>
      <c r="F31" s="6"/>
      <c r="G31" s="2"/>
      <c r="H31" s="2"/>
      <c r="I31" s="2"/>
      <c r="J31" s="2"/>
      <c r="K31" s="2"/>
      <c r="L31" s="2"/>
      <c r="M31" s="58"/>
      <c r="N31" s="4" t="s">
        <v>37</v>
      </c>
      <c r="O31" s="11">
        <f>SUM(O25:O30)</f>
        <v>7.3999999999999996E-2</v>
      </c>
      <c r="P31" s="2"/>
    </row>
    <row r="32" spans="1:16" x14ac:dyDescent="0.25">
      <c r="A32" s="6" t="s">
        <v>33</v>
      </c>
      <c r="B32" s="12">
        <v>1.1000000000000001</v>
      </c>
      <c r="C32" s="6"/>
      <c r="D32" s="6"/>
      <c r="E32" s="6"/>
      <c r="F32" s="6"/>
      <c r="G32" s="2"/>
      <c r="H32" s="2"/>
      <c r="I32" s="2"/>
      <c r="J32" s="2"/>
      <c r="K32" s="2"/>
      <c r="L32" s="2"/>
      <c r="M32" s="58" t="s">
        <v>71</v>
      </c>
      <c r="N32" s="6" t="s">
        <v>76</v>
      </c>
      <c r="O32" s="12">
        <v>0.25</v>
      </c>
      <c r="P32" s="2"/>
    </row>
    <row r="33" spans="1:16" x14ac:dyDescent="0.25">
      <c r="A33" s="6" t="s">
        <v>34</v>
      </c>
      <c r="B33" s="12">
        <v>3.2</v>
      </c>
      <c r="C33" s="6"/>
      <c r="D33" s="6"/>
      <c r="E33" s="6"/>
      <c r="F33" s="6"/>
      <c r="G33" s="2"/>
      <c r="H33" s="2"/>
      <c r="I33" s="2"/>
      <c r="J33" s="2"/>
      <c r="K33" s="2"/>
      <c r="L33" s="2"/>
      <c r="M33" s="58"/>
      <c r="N33" s="6" t="s">
        <v>73</v>
      </c>
      <c r="O33" s="12">
        <v>0.25</v>
      </c>
      <c r="P33" s="2"/>
    </row>
    <row r="34" spans="1:16" x14ac:dyDescent="0.25">
      <c r="A34" s="6" t="s">
        <v>35</v>
      </c>
      <c r="B34" s="12">
        <v>0.6</v>
      </c>
      <c r="C34" s="6"/>
      <c r="D34" s="6"/>
      <c r="E34" s="6"/>
      <c r="F34" s="6"/>
      <c r="G34" s="2"/>
      <c r="H34" s="2"/>
      <c r="I34" s="2"/>
      <c r="J34" s="2"/>
      <c r="K34" s="2"/>
      <c r="L34" s="2"/>
      <c r="M34" s="58"/>
      <c r="N34" s="6" t="s">
        <v>3</v>
      </c>
      <c r="O34" s="12">
        <v>0.1</v>
      </c>
      <c r="P34" s="2"/>
    </row>
    <row r="35" spans="1:16" x14ac:dyDescent="0.25">
      <c r="A35" s="6" t="s">
        <v>36</v>
      </c>
      <c r="B35" s="12">
        <v>2.25</v>
      </c>
      <c r="C35" s="6"/>
      <c r="D35" s="6"/>
      <c r="E35" s="6"/>
      <c r="F35" s="6"/>
      <c r="G35" s="2"/>
      <c r="H35" s="2"/>
      <c r="I35" s="2"/>
      <c r="J35" s="2"/>
      <c r="K35" s="2"/>
      <c r="L35" s="2"/>
      <c r="M35" s="58"/>
      <c r="N35" s="6" t="s">
        <v>77</v>
      </c>
      <c r="O35" s="12">
        <v>0.03</v>
      </c>
      <c r="P35" s="2"/>
    </row>
    <row r="36" spans="1:16" x14ac:dyDescent="0.25">
      <c r="A36" s="6" t="s">
        <v>22</v>
      </c>
      <c r="B36" s="12">
        <v>0.69</v>
      </c>
      <c r="C36" s="6"/>
      <c r="D36" s="6"/>
      <c r="E36" s="6"/>
      <c r="F36" s="6"/>
      <c r="G36" s="2"/>
      <c r="H36" s="2"/>
      <c r="I36" s="2"/>
      <c r="J36" s="2"/>
      <c r="K36" s="2"/>
      <c r="L36" s="2"/>
      <c r="M36" s="58"/>
      <c r="N36" s="6" t="s">
        <v>78</v>
      </c>
      <c r="O36" s="12">
        <v>0.02</v>
      </c>
      <c r="P36" s="2"/>
    </row>
    <row r="37" spans="1:16" x14ac:dyDescent="0.25">
      <c r="A37" s="4" t="s">
        <v>37</v>
      </c>
      <c r="B37" s="12">
        <f>SUM(B32:B36)</f>
        <v>7.84</v>
      </c>
      <c r="C37" s="4" t="s">
        <v>37</v>
      </c>
      <c r="D37" s="6"/>
      <c r="E37" s="4" t="s">
        <v>37</v>
      </c>
      <c r="F37" s="6"/>
      <c r="G37" s="2"/>
      <c r="H37" s="2"/>
      <c r="I37" s="2"/>
      <c r="J37" s="2"/>
      <c r="K37" s="2"/>
      <c r="L37" s="2"/>
      <c r="M37" s="58"/>
      <c r="N37" s="6" t="s">
        <v>79</v>
      </c>
      <c r="O37" s="12">
        <v>0.08</v>
      </c>
      <c r="P37" s="2"/>
    </row>
    <row r="38" spans="1:16" x14ac:dyDescent="0.25">
      <c r="A38" s="4" t="s">
        <v>71</v>
      </c>
      <c r="B38" s="12"/>
      <c r="C38" s="6"/>
      <c r="D38" s="6"/>
      <c r="E38" s="6"/>
      <c r="F38" s="6"/>
      <c r="G38" s="2"/>
      <c r="H38" s="2"/>
      <c r="I38" s="2"/>
      <c r="J38" s="2"/>
      <c r="K38" s="2"/>
      <c r="L38" s="2"/>
      <c r="M38" s="58"/>
      <c r="N38" s="4" t="s">
        <v>37</v>
      </c>
      <c r="O38" s="11">
        <f>SUM(O32:O37)</f>
        <v>0.73</v>
      </c>
      <c r="P38" s="2"/>
    </row>
    <row r="39" spans="1:16" x14ac:dyDescent="0.25">
      <c r="A39" s="6" t="s">
        <v>72</v>
      </c>
      <c r="B39" s="12">
        <v>1</v>
      </c>
      <c r="C39" s="6"/>
      <c r="D39" s="6"/>
      <c r="E39" s="6"/>
      <c r="F39" s="6"/>
      <c r="G39" s="2"/>
      <c r="H39" s="2"/>
      <c r="I39" s="2"/>
      <c r="J39" s="2"/>
      <c r="K39" s="2"/>
      <c r="L39" s="2"/>
      <c r="M39" s="58"/>
      <c r="N39" s="4" t="s">
        <v>68</v>
      </c>
      <c r="O39" s="11">
        <f>O38/O1</f>
        <v>1.8249999999999999E-2</v>
      </c>
      <c r="P39" s="2"/>
    </row>
    <row r="40" spans="1:16" x14ac:dyDescent="0.25">
      <c r="A40" s="6" t="s">
        <v>75</v>
      </c>
      <c r="B40" s="12">
        <v>0.5</v>
      </c>
      <c r="C40" s="6"/>
      <c r="D40" s="6"/>
      <c r="E40" s="6"/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6" t="s">
        <v>74</v>
      </c>
      <c r="B41" s="12">
        <v>0.03</v>
      </c>
      <c r="C41" s="6"/>
      <c r="D41" s="6"/>
      <c r="E41" s="6"/>
      <c r="F41" s="6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6" t="s">
        <v>5</v>
      </c>
      <c r="B42" s="12">
        <v>0.11</v>
      </c>
      <c r="C42" s="6"/>
      <c r="D42" s="6"/>
      <c r="E42" s="6"/>
      <c r="F42" s="6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6" t="s">
        <v>3</v>
      </c>
      <c r="B43" s="12">
        <v>0.2</v>
      </c>
      <c r="C43" s="6"/>
      <c r="D43" s="6"/>
      <c r="E43" s="6"/>
      <c r="F43" s="6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6" t="s">
        <v>79</v>
      </c>
      <c r="B44" s="12">
        <v>0.17</v>
      </c>
      <c r="C44" s="6"/>
      <c r="D44" s="6"/>
      <c r="E44" s="6"/>
      <c r="F44" s="6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4" t="s">
        <v>37</v>
      </c>
      <c r="B45" s="12">
        <f>SUM(B39:B44)</f>
        <v>2.0100000000000002</v>
      </c>
      <c r="C45" s="6"/>
      <c r="D45" s="6"/>
      <c r="E45" s="6"/>
      <c r="F45" s="6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4" t="s">
        <v>38</v>
      </c>
      <c r="B46" s="11">
        <f>B37+B30+B24+B17+B9</f>
        <v>23.295000000000002</v>
      </c>
      <c r="C46" s="4" t="s">
        <v>38</v>
      </c>
      <c r="D46" s="11">
        <f>+D9</f>
        <v>21.66</v>
      </c>
      <c r="E46" s="4" t="s">
        <v>38</v>
      </c>
      <c r="F46" s="11">
        <f>+F9</f>
        <v>8.2799999999999994</v>
      </c>
      <c r="G46" s="2"/>
      <c r="H46" s="2"/>
      <c r="I46" s="2"/>
      <c r="J46" s="2"/>
      <c r="K46" s="2"/>
      <c r="L46" s="2"/>
      <c r="M46" s="2"/>
      <c r="N46" s="2"/>
      <c r="O46" s="2"/>
      <c r="P46" s="2"/>
    </row>
  </sheetData>
  <mergeCells count="7">
    <mergeCell ref="M32:M39"/>
    <mergeCell ref="H1:K1"/>
    <mergeCell ref="M2:M9"/>
    <mergeCell ref="M10:M17"/>
    <mergeCell ref="M18:M21"/>
    <mergeCell ref="M22:M24"/>
    <mergeCell ref="M25:M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4" workbookViewId="0">
      <selection activeCell="F23" sqref="F23"/>
    </sheetView>
  </sheetViews>
  <sheetFormatPr baseColWidth="10" defaultRowHeight="15" x14ac:dyDescent="0.25"/>
  <cols>
    <col min="2" max="2" width="15.7109375" customWidth="1"/>
    <col min="4" max="4" width="16.140625" bestFit="1" customWidth="1"/>
  </cols>
  <sheetData>
    <row r="1" spans="1:5" x14ac:dyDescent="0.25">
      <c r="B1" s="3" t="s">
        <v>87</v>
      </c>
      <c r="C1" s="3"/>
      <c r="D1" s="3" t="s">
        <v>88</v>
      </c>
    </row>
    <row r="2" spans="1:5" x14ac:dyDescent="0.25">
      <c r="A2" t="s">
        <v>89</v>
      </c>
      <c r="B2" s="54">
        <v>650</v>
      </c>
      <c r="C2" s="2"/>
      <c r="D2" s="2"/>
    </row>
    <row r="3" spans="1:5" x14ac:dyDescent="0.25">
      <c r="A3" t="s">
        <v>90</v>
      </c>
      <c r="B3" s="36">
        <v>45</v>
      </c>
    </row>
    <row r="4" spans="1:5" x14ac:dyDescent="0.25">
      <c r="A4" s="45" t="s">
        <v>37</v>
      </c>
      <c r="B4" s="37">
        <f>SUM(B2:B3)</f>
        <v>695</v>
      </c>
    </row>
    <row r="8" spans="1:5" x14ac:dyDescent="0.25">
      <c r="C8" s="3" t="s">
        <v>92</v>
      </c>
      <c r="D8" s="3" t="s">
        <v>93</v>
      </c>
      <c r="E8" s="3" t="s">
        <v>94</v>
      </c>
    </row>
    <row r="9" spans="1:5" x14ac:dyDescent="0.25">
      <c r="C9" s="55">
        <f>B4</f>
        <v>695</v>
      </c>
      <c r="D9" s="54">
        <v>0.5</v>
      </c>
      <c r="E9" s="54">
        <v>0.37</v>
      </c>
    </row>
    <row r="11" spans="1:5" x14ac:dyDescent="0.25">
      <c r="B11" s="3" t="s">
        <v>91</v>
      </c>
      <c r="C11" s="37">
        <f>C9/(D9-E9)</f>
        <v>5346.1538461538457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C9" sqref="C9"/>
    </sheetView>
  </sheetViews>
  <sheetFormatPr baseColWidth="10" defaultRowHeight="15" x14ac:dyDescent="0.25"/>
  <cols>
    <col min="1" max="1" width="16.5703125" customWidth="1"/>
  </cols>
  <sheetData>
    <row r="2" spans="1:3" x14ac:dyDescent="0.25">
      <c r="A2" s="1" t="s">
        <v>80</v>
      </c>
      <c r="B2" s="36">
        <v>90</v>
      </c>
    </row>
    <row r="3" spans="1:3" x14ac:dyDescent="0.25">
      <c r="A3" s="1" t="s">
        <v>86</v>
      </c>
      <c r="B3" s="36">
        <v>25</v>
      </c>
    </row>
    <row r="4" spans="1:3" x14ac:dyDescent="0.25">
      <c r="A4" s="1" t="s">
        <v>82</v>
      </c>
      <c r="B4" s="36">
        <v>2.9</v>
      </c>
    </row>
    <row r="5" spans="1:3" x14ac:dyDescent="0.25">
      <c r="A5" s="1" t="s">
        <v>83</v>
      </c>
      <c r="B5" s="36">
        <v>60</v>
      </c>
    </row>
    <row r="6" spans="1:3" x14ac:dyDescent="0.25">
      <c r="A6" s="2" t="s">
        <v>84</v>
      </c>
      <c r="B6" s="36">
        <v>3.5</v>
      </c>
    </row>
    <row r="7" spans="1:3" x14ac:dyDescent="0.25">
      <c r="A7" s="1" t="s">
        <v>85</v>
      </c>
      <c r="B7" s="36"/>
    </row>
    <row r="8" spans="1:3" x14ac:dyDescent="0.25">
      <c r="A8" s="1" t="s">
        <v>81</v>
      </c>
      <c r="B8" s="36"/>
    </row>
    <row r="9" spans="1:3" x14ac:dyDescent="0.25">
      <c r="A9" s="45" t="s">
        <v>37</v>
      </c>
      <c r="B9" s="48">
        <f>SUM(B2:B8)</f>
        <v>181.4</v>
      </c>
      <c r="C9" s="35">
        <f>B9/4</f>
        <v>45.35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Costos MP MO CIF</vt:lpstr>
      <vt:lpstr>Para variar cantidades</vt:lpstr>
      <vt:lpstr>Punto de equilibrio</vt:lpstr>
      <vt:lpstr>Inversión materiales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2021-05-16T17:23:13Z</dcterms:created>
  <dcterms:modified xsi:type="dcterms:W3CDTF">2021-05-17T15:21:13Z</dcterms:modified>
</cp:coreProperties>
</file>